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crigaud_globalpartnership_org/Documents/GPE/Data/"/>
    </mc:Choice>
  </mc:AlternateContent>
  <xr:revisionPtr revIDLastSave="0" documentId="8_{AEA8BA7B-8609-44F5-BBEE-9CFC65ADB5AC}" xr6:coauthVersionLast="36" xr6:coauthVersionMax="36" xr10:uidLastSave="{00000000-0000-0000-0000-000000000000}"/>
  <bookViews>
    <workbookView xWindow="0" yWindow="0" windowWidth="23040" windowHeight="8772" tabRatio="254" xr2:uid="{7CDA8844-D23A-40A1-9238-62F18801AF59}"/>
  </bookViews>
  <sheets>
    <sheet name="Payment Info + Rep 3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6" i="1" l="1"/>
  <c r="S6" i="1" l="1"/>
  <c r="S7" i="1"/>
  <c r="S11" i="1"/>
  <c r="S15" i="1"/>
  <c r="S17" i="1"/>
  <c r="S18" i="1"/>
  <c r="S20" i="1"/>
  <c r="S21" i="1"/>
  <c r="S22" i="1"/>
  <c r="S23" i="1"/>
  <c r="S24" i="1"/>
  <c r="S27" i="1"/>
  <c r="S29" i="1"/>
  <c r="S30" i="1"/>
  <c r="S32" i="1"/>
  <c r="S33" i="1"/>
  <c r="R34" i="1"/>
  <c r="O34" i="1" l="1"/>
  <c r="N34" i="1"/>
  <c r="M34" i="1"/>
  <c r="L34" i="1"/>
  <c r="K34" i="1"/>
  <c r="J34" i="1"/>
  <c r="I34" i="1"/>
  <c r="H34" i="1"/>
  <c r="G34" i="1"/>
  <c r="F34" i="1"/>
  <c r="E34" i="1"/>
  <c r="D34" i="1"/>
  <c r="C34" i="1"/>
  <c r="P31" i="1"/>
  <c r="S31" i="1" s="1"/>
  <c r="P28" i="1"/>
  <c r="S28" i="1" s="1"/>
  <c r="P26" i="1"/>
  <c r="S26" i="1" s="1"/>
  <c r="Q25" i="1"/>
  <c r="P25" i="1"/>
  <c r="P19" i="1"/>
  <c r="S19" i="1" s="1"/>
  <c r="Q16" i="1"/>
  <c r="S16" i="1" s="1"/>
  <c r="Q14" i="1"/>
  <c r="S14" i="1" s="1"/>
  <c r="Q13" i="1"/>
  <c r="P13" i="1"/>
  <c r="Q12" i="1"/>
  <c r="S12" i="1" s="1"/>
  <c r="P10" i="1"/>
  <c r="S10" i="1" s="1"/>
  <c r="Q9" i="1"/>
  <c r="P9" i="1"/>
  <c r="Q8" i="1"/>
  <c r="S8" i="1" s="1"/>
  <c r="P5" i="1"/>
  <c r="S5" i="1" s="1"/>
  <c r="S9" i="1" l="1"/>
  <c r="S13" i="1"/>
  <c r="S25" i="1"/>
  <c r="Y30" i="1"/>
  <c r="P34" i="1"/>
  <c r="Q34" i="1"/>
  <c r="S34" i="1" l="1"/>
  <c r="T23" i="1" s="1"/>
  <c r="T21" i="1" l="1"/>
  <c r="T29" i="1"/>
  <c r="T33" i="1"/>
  <c r="T17" i="1"/>
  <c r="T26" i="1"/>
  <c r="T30" i="1"/>
  <c r="T9" i="1"/>
  <c r="T6" i="1"/>
  <c r="T27" i="1"/>
  <c r="T28" i="1"/>
  <c r="T8" i="1"/>
  <c r="T22" i="1"/>
  <c r="T15" i="1"/>
  <c r="T13" i="1"/>
  <c r="T16" i="1"/>
  <c r="T32" i="1"/>
  <c r="T20" i="1"/>
  <c r="T31" i="1"/>
  <c r="T25" i="1"/>
  <c r="T18" i="1"/>
  <c r="T11" i="1"/>
  <c r="T12" i="1"/>
  <c r="T7" i="1"/>
  <c r="T24" i="1"/>
  <c r="T14" i="1"/>
  <c r="T19" i="1"/>
  <c r="T10" i="1"/>
  <c r="T5" i="1"/>
  <c r="T34" i="1" l="1"/>
  <c r="AA30" i="1" l="1"/>
  <c r="AC30" i="1" l="1"/>
</calcChain>
</file>

<file path=xl/sharedStrings.xml><?xml version="1.0" encoding="utf-8"?>
<sst xmlns="http://schemas.openxmlformats.org/spreadsheetml/2006/main" count="96" uniqueCount="55">
  <si>
    <t>Donor</t>
  </si>
  <si>
    <t>Total</t>
  </si>
  <si>
    <t>Percentage</t>
  </si>
  <si>
    <t>Australia</t>
  </si>
  <si>
    <t>Belgium</t>
  </si>
  <si>
    <t>Canada</t>
  </si>
  <si>
    <t>Children's Investment Fund Foundation (CIFF)</t>
  </si>
  <si>
    <t>Denmark</t>
  </si>
  <si>
    <t>European Commission</t>
  </si>
  <si>
    <t>Finland</t>
  </si>
  <si>
    <t>France</t>
  </si>
  <si>
    <t>Germany</t>
  </si>
  <si>
    <t>Ireland</t>
  </si>
  <si>
    <t>Italy</t>
  </si>
  <si>
    <t>Japan</t>
  </si>
  <si>
    <t>Luxembourg</t>
  </si>
  <si>
    <t>Netherlands</t>
  </si>
  <si>
    <t>Norway</t>
  </si>
  <si>
    <t>Republic of Korea</t>
  </si>
  <si>
    <t>Romania</t>
  </si>
  <si>
    <t>Russia</t>
  </si>
  <si>
    <t>Spain</t>
  </si>
  <si>
    <t>Sweden</t>
  </si>
  <si>
    <t>Switzerland</t>
  </si>
  <si>
    <t>United Arab Emirates</t>
  </si>
  <si>
    <t>United States</t>
  </si>
  <si>
    <t>Open Society Foundation</t>
  </si>
  <si>
    <t>Dubai Cares</t>
  </si>
  <si>
    <t>Stichting Benevolentia (Porticus)</t>
  </si>
  <si>
    <t>Rockefeller Foundation</t>
  </si>
  <si>
    <t>Grand Total</t>
  </si>
  <si>
    <t>AUD</t>
  </si>
  <si>
    <t>CAD</t>
  </si>
  <si>
    <t>CHF</t>
  </si>
  <si>
    <t>DKK</t>
  </si>
  <si>
    <t>EUR</t>
  </si>
  <si>
    <t>GBP</t>
  </si>
  <si>
    <t>NOK</t>
  </si>
  <si>
    <t>SEK</t>
  </si>
  <si>
    <t>USD</t>
  </si>
  <si>
    <t>Senegal</t>
  </si>
  <si>
    <t>United Kingdom</t>
  </si>
  <si>
    <t>Cumulative Payments Received</t>
  </si>
  <si>
    <t>Replenishment 3 Tracker</t>
  </si>
  <si>
    <t>Pledging Currency</t>
  </si>
  <si>
    <t>Pledged Amount (in local currency)</t>
  </si>
  <si>
    <t>Pledged Amount (in USD as of pledging date)</t>
  </si>
  <si>
    <t>Amount Paid In (Local Currency)</t>
  </si>
  <si>
    <t>Amount Paid In (USD)</t>
  </si>
  <si>
    <t>Remaining Balance (Local Currency)</t>
  </si>
  <si>
    <t>Remaining Balance (USD)</t>
  </si>
  <si>
    <t>GPE Fund as of April 30, 2019</t>
  </si>
  <si>
    <t>United Kingdom*</t>
  </si>
  <si>
    <t>* This pledge includes an amount which is conditional upon meeting certain performance-based criteria.</t>
  </si>
  <si>
    <t>Stichtung Benevolentia (Porticus)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</si>
</sst>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left"/>
    </xf>
    <xf numFmtId="43" fontId="0" fillId="0" borderId="7" xfId="0" applyNumberFormat="1" applyBorder="1"/>
    <xf numFmtId="43" fontId="0" fillId="0" borderId="7" xfId="0" applyNumberFormat="1" applyFill="1" applyBorder="1"/>
    <xf numFmtId="43" fontId="0" fillId="0" borderId="8" xfId="0" applyNumberFormat="1" applyFill="1" applyBorder="1"/>
    <xf numFmtId="43" fontId="2" fillId="0" borderId="9" xfId="0" applyNumberFormat="1" applyFont="1" applyBorder="1"/>
    <xf numFmtId="0" fontId="2" fillId="0" borderId="12" xfId="0" applyFont="1" applyBorder="1" applyAlignment="1">
      <alignment horizontal="left"/>
    </xf>
    <xf numFmtId="43" fontId="0" fillId="0" borderId="11" xfId="0" applyNumberFormat="1" applyBorder="1"/>
    <xf numFmtId="43" fontId="0" fillId="0" borderId="11" xfId="0" applyNumberFormat="1" applyFill="1" applyBorder="1"/>
    <xf numFmtId="0" fontId="2" fillId="0" borderId="14" xfId="0" applyFont="1" applyBorder="1" applyAlignment="1">
      <alignment horizontal="left"/>
    </xf>
    <xf numFmtId="43" fontId="0" fillId="0" borderId="15" xfId="0" applyNumberFormat="1" applyBorder="1"/>
    <xf numFmtId="43" fontId="0" fillId="0" borderId="15" xfId="0" applyNumberFormat="1" applyFill="1" applyBorder="1"/>
    <xf numFmtId="43" fontId="0" fillId="0" borderId="0" xfId="0" applyNumberFormat="1" applyBorder="1"/>
    <xf numFmtId="0" fontId="2" fillId="0" borderId="1" xfId="0" applyFont="1" applyBorder="1" applyAlignment="1">
      <alignment horizontal="left"/>
    </xf>
    <xf numFmtId="43" fontId="2" fillId="0" borderId="2" xfId="0" applyNumberFormat="1" applyFont="1" applyBorder="1"/>
    <xf numFmtId="43" fontId="2" fillId="0" borderId="5" xfId="0" applyNumberFormat="1" applyFont="1" applyBorder="1"/>
    <xf numFmtId="0" fontId="2" fillId="0" borderId="0" xfId="0" applyFont="1" applyBorder="1" applyAlignment="1">
      <alignment wrapText="1"/>
    </xf>
    <xf numFmtId="10" fontId="0" fillId="0" borderId="9" xfId="2" applyNumberFormat="1" applyFont="1" applyBorder="1"/>
    <xf numFmtId="10" fontId="0" fillId="0" borderId="0" xfId="2" applyNumberFormat="1" applyFont="1" applyBorder="1"/>
    <xf numFmtId="9" fontId="2" fillId="0" borderId="18" xfId="2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/>
    <xf numFmtId="0" fontId="0" fillId="0" borderId="0" xfId="0" applyBorder="1"/>
    <xf numFmtId="0" fontId="0" fillId="0" borderId="0" xfId="0" applyFill="1" applyBorder="1"/>
    <xf numFmtId="9" fontId="2" fillId="0" borderId="0" xfId="2" applyFont="1" applyBorder="1"/>
    <xf numFmtId="164" fontId="0" fillId="0" borderId="0" xfId="1" applyNumberFormat="1" applyFont="1"/>
    <xf numFmtId="164" fontId="0" fillId="0" borderId="13" xfId="1" applyNumberFormat="1" applyFont="1" applyBorder="1"/>
    <xf numFmtId="164" fontId="2" fillId="0" borderId="16" xfId="1" applyNumberFormat="1" applyFont="1" applyBorder="1"/>
    <xf numFmtId="164" fontId="0" fillId="0" borderId="10" xfId="1" applyNumberFormat="1" applyFont="1" applyBorder="1"/>
    <xf numFmtId="164" fontId="0" fillId="0" borderId="9" xfId="1" applyNumberFormat="1" applyFont="1" applyBorder="1"/>
    <xf numFmtId="0" fontId="5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wrapText="1"/>
    </xf>
    <xf numFmtId="164" fontId="0" fillId="0" borderId="0" xfId="1" applyNumberFormat="1" applyFont="1" applyBorder="1"/>
    <xf numFmtId="0" fontId="3" fillId="0" borderId="3" xfId="0" applyFont="1" applyBorder="1" applyAlignment="1"/>
    <xf numFmtId="0" fontId="3" fillId="0" borderId="17" xfId="0" applyFont="1" applyBorder="1" applyAlignment="1"/>
    <xf numFmtId="0" fontId="3" fillId="0" borderId="0" xfId="0" applyFont="1" applyBorder="1" applyAlignment="1"/>
    <xf numFmtId="0" fontId="2" fillId="0" borderId="5" xfId="0" applyFont="1" applyBorder="1" applyAlignment="1">
      <alignment wrapText="1"/>
    </xf>
    <xf numFmtId="10" fontId="0" fillId="0" borderId="10" xfId="2" applyNumberFormat="1" applyFont="1" applyBorder="1"/>
    <xf numFmtId="9" fontId="2" fillId="0" borderId="19" xfId="2" applyFont="1" applyBorder="1"/>
    <xf numFmtId="0" fontId="6" fillId="0" borderId="0" xfId="0" applyFont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5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3DFC-6755-4A20-94D4-49E3CBDD7662}">
  <dimension ref="A1:XEG35"/>
  <sheetViews>
    <sheetView tabSelected="1" topLeftCell="A2" zoomScale="71" zoomScaleNormal="71" workbookViewId="0">
      <selection activeCell="B32" sqref="B32"/>
    </sheetView>
  </sheetViews>
  <sheetFormatPr defaultRowHeight="14.4" x14ac:dyDescent="0.3"/>
  <cols>
    <col min="1" max="1" width="1.109375" customWidth="1"/>
    <col min="2" max="2" width="40" bestFit="1" customWidth="1"/>
    <col min="3" max="3" width="19.6640625" customWidth="1"/>
    <col min="4" max="4" width="20.6640625" customWidth="1"/>
    <col min="5" max="5" width="19.6640625" customWidth="1"/>
    <col min="6" max="7" width="21.33203125" customWidth="1"/>
    <col min="8" max="9" width="20.6640625" customWidth="1"/>
    <col min="10" max="10" width="21.33203125" customWidth="1"/>
    <col min="11" max="11" width="21.6640625" customWidth="1"/>
    <col min="12" max="13" width="21.33203125" customWidth="1"/>
    <col min="14" max="14" width="19.88671875" customWidth="1"/>
    <col min="15" max="15" width="21.6640625" customWidth="1"/>
    <col min="16" max="16" width="25.33203125" customWidth="1"/>
    <col min="17" max="17" width="21.33203125" customWidth="1"/>
    <col min="18" max="18" width="18.6640625" bestFit="1" customWidth="1"/>
    <col min="19" max="19" width="23.44140625" bestFit="1" customWidth="1"/>
    <col min="20" max="21" width="11.44140625" customWidth="1"/>
    <col min="22" max="22" width="40.6640625" bestFit="1" customWidth="1"/>
    <col min="23" max="23" width="11.44140625" customWidth="1"/>
    <col min="24" max="24" width="18.44140625" bestFit="1" customWidth="1"/>
    <col min="25" max="25" width="19.33203125" bestFit="1" customWidth="1"/>
    <col min="26" max="26" width="19.33203125" customWidth="1"/>
    <col min="27" max="27" width="16.33203125" bestFit="1" customWidth="1"/>
    <col min="28" max="28" width="16.33203125" customWidth="1"/>
    <col min="29" max="29" width="18.33203125" style="32" bestFit="1" customWidth="1"/>
    <col min="30" max="30" width="18.33203125" style="32" customWidth="1"/>
    <col min="31" max="31" width="5.5546875" customWidth="1"/>
  </cols>
  <sheetData>
    <row r="1" spans="1:16361" hidden="1" x14ac:dyDescent="0.3"/>
    <row r="2" spans="1:16361" ht="31.8" thickBot="1" x14ac:dyDescent="0.65">
      <c r="B2" s="46" t="s">
        <v>51</v>
      </c>
    </row>
    <row r="3" spans="1:16361" ht="29.4" customHeight="1" thickBot="1" x14ac:dyDescent="0.75">
      <c r="B3" s="47" t="s">
        <v>42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  <c r="U3" s="42"/>
      <c r="V3" s="48" t="s">
        <v>43</v>
      </c>
      <c r="W3" s="49"/>
      <c r="X3" s="49"/>
      <c r="Y3" s="49"/>
      <c r="Z3" s="49"/>
      <c r="AA3" s="49"/>
      <c r="AB3" s="49"/>
      <c r="AC3" s="50"/>
      <c r="AD3" s="37"/>
    </row>
    <row r="4" spans="1:16361" s="5" customFormat="1" ht="43.8" thickBot="1" x14ac:dyDescent="0.35">
      <c r="A4" s="30"/>
      <c r="B4" s="1" t="s">
        <v>0</v>
      </c>
      <c r="C4" s="2">
        <v>2004</v>
      </c>
      <c r="D4" s="2">
        <v>2005</v>
      </c>
      <c r="E4" s="2">
        <v>2006</v>
      </c>
      <c r="F4" s="2">
        <v>2007</v>
      </c>
      <c r="G4" s="2">
        <v>2008</v>
      </c>
      <c r="H4" s="2">
        <v>2009</v>
      </c>
      <c r="I4" s="2">
        <v>2010</v>
      </c>
      <c r="J4" s="2">
        <v>2011</v>
      </c>
      <c r="K4" s="2">
        <v>2012</v>
      </c>
      <c r="L4" s="2">
        <v>2013</v>
      </c>
      <c r="M4" s="2">
        <v>2014</v>
      </c>
      <c r="N4" s="2">
        <v>2015</v>
      </c>
      <c r="O4" s="2">
        <v>2016</v>
      </c>
      <c r="P4" s="2">
        <v>2017</v>
      </c>
      <c r="Q4" s="3">
        <v>2018</v>
      </c>
      <c r="R4" s="3">
        <v>2019</v>
      </c>
      <c r="S4" s="4" t="s">
        <v>1</v>
      </c>
      <c r="T4" s="43" t="s">
        <v>2</v>
      </c>
      <c r="U4" s="21"/>
      <c r="V4" s="4" t="s">
        <v>0</v>
      </c>
      <c r="W4" s="4" t="s">
        <v>44</v>
      </c>
      <c r="X4" s="4" t="s">
        <v>45</v>
      </c>
      <c r="Y4" s="4" t="s">
        <v>46</v>
      </c>
      <c r="Z4" s="4" t="s">
        <v>47</v>
      </c>
      <c r="AA4" s="4" t="s">
        <v>48</v>
      </c>
      <c r="AB4" s="4" t="s">
        <v>49</v>
      </c>
      <c r="AC4" s="43" t="s">
        <v>50</v>
      </c>
      <c r="AD4" s="38"/>
      <c r="AE4" s="21"/>
    </row>
    <row r="5" spans="1:16361" s="5" customFormat="1" ht="36.6" x14ac:dyDescent="0.3">
      <c r="A5" s="25"/>
      <c r="B5" s="6" t="s">
        <v>3</v>
      </c>
      <c r="C5" s="7"/>
      <c r="D5" s="7"/>
      <c r="E5" s="7"/>
      <c r="F5" s="7"/>
      <c r="G5" s="7">
        <v>2414277.5</v>
      </c>
      <c r="H5" s="7">
        <v>3769340.8099999996</v>
      </c>
      <c r="I5" s="7">
        <v>18879346.920000002</v>
      </c>
      <c r="J5" s="7">
        <v>12856549.869999999</v>
      </c>
      <c r="K5" s="7">
        <v>81274000</v>
      </c>
      <c r="L5" s="7">
        <v>30675000</v>
      </c>
      <c r="M5" s="7">
        <v>151677000</v>
      </c>
      <c r="N5" s="7">
        <v>49385700</v>
      </c>
      <c r="O5" s="7">
        <v>19811600</v>
      </c>
      <c r="P5" s="8">
        <f>15349799.99+11650500</f>
        <v>27000299.990000002</v>
      </c>
      <c r="Q5" s="9">
        <v>11660800</v>
      </c>
      <c r="R5" s="9"/>
      <c r="S5" s="10">
        <f>SUM(C5:R5)</f>
        <v>409403915.09000003</v>
      </c>
      <c r="T5" s="44">
        <f t="shared" ref="T5:T33" si="0">S5/$S$34</f>
        <v>7.2038516890709947E-2</v>
      </c>
      <c r="U5" s="23"/>
      <c r="V5" s="6" t="s">
        <v>3</v>
      </c>
      <c r="W5" s="22" t="s">
        <v>31</v>
      </c>
      <c r="X5" s="36">
        <v>90000000</v>
      </c>
      <c r="Y5" s="36">
        <v>72476685</v>
      </c>
      <c r="Z5" s="36">
        <v>0</v>
      </c>
      <c r="AA5" s="36">
        <v>0</v>
      </c>
      <c r="AB5" s="36">
        <v>90000000</v>
      </c>
      <c r="AC5" s="35">
        <v>63463409.818494648</v>
      </c>
      <c r="AD5" s="39"/>
      <c r="AE5" s="21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</row>
    <row r="6" spans="1:16361" s="5" customFormat="1" ht="16.2" customHeight="1" x14ac:dyDescent="0.3">
      <c r="A6" s="26"/>
      <c r="B6" s="11" t="s">
        <v>4</v>
      </c>
      <c r="C6" s="12"/>
      <c r="D6" s="12">
        <v>2549390.54</v>
      </c>
      <c r="E6" s="12">
        <v>2518000</v>
      </c>
      <c r="F6" s="12"/>
      <c r="G6" s="12">
        <v>3126953.42</v>
      </c>
      <c r="H6" s="12">
        <v>1340300</v>
      </c>
      <c r="I6" s="12">
        <v>6923672.8000000007</v>
      </c>
      <c r="J6" s="12">
        <v>8145700</v>
      </c>
      <c r="K6" s="12">
        <v>11934000</v>
      </c>
      <c r="L6" s="12">
        <v>11579400</v>
      </c>
      <c r="M6" s="12">
        <v>8614900</v>
      </c>
      <c r="N6" s="12">
        <v>12105210</v>
      </c>
      <c r="O6" s="12">
        <v>6975625</v>
      </c>
      <c r="P6" s="13">
        <v>7653750</v>
      </c>
      <c r="Q6" s="9">
        <v>8010795</v>
      </c>
      <c r="R6" s="9"/>
      <c r="S6" s="10">
        <f t="shared" ref="S6:S33" si="1">SUM(C6:R6)</f>
        <v>91477696.760000005</v>
      </c>
      <c r="T6" s="44">
        <f t="shared" si="0"/>
        <v>1.6096371725511781E-2</v>
      </c>
      <c r="U6" s="23"/>
      <c r="V6" s="11" t="s">
        <v>4</v>
      </c>
      <c r="W6" s="22" t="s">
        <v>35</v>
      </c>
      <c r="X6" s="36">
        <v>19500000</v>
      </c>
      <c r="Y6" s="36">
        <v>25391437.499999996</v>
      </c>
      <c r="Z6" s="36">
        <v>6500000</v>
      </c>
      <c r="AA6" s="36">
        <v>8010795</v>
      </c>
      <c r="AB6" s="36">
        <v>13000000</v>
      </c>
      <c r="AC6" s="33">
        <v>14575625.070075121</v>
      </c>
      <c r="AD6" s="39"/>
      <c r="AE6" s="2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</row>
    <row r="7" spans="1:16361" s="5" customFormat="1" ht="16.2" customHeight="1" x14ac:dyDescent="0.3">
      <c r="A7" s="27"/>
      <c r="B7" s="11" t="s">
        <v>5</v>
      </c>
      <c r="C7" s="12"/>
      <c r="D7" s="12"/>
      <c r="E7" s="12"/>
      <c r="F7" s="12">
        <v>21017093.890000001</v>
      </c>
      <c r="G7" s="12">
        <v>199024.78</v>
      </c>
      <c r="H7" s="12">
        <v>10050205.73</v>
      </c>
      <c r="I7" s="12">
        <v>24002952.789999999</v>
      </c>
      <c r="J7" s="12">
        <v>203037.44</v>
      </c>
      <c r="K7" s="12">
        <v>45620743.450000003</v>
      </c>
      <c r="L7" s="12">
        <v>0</v>
      </c>
      <c r="M7" s="12"/>
      <c r="N7" s="12">
        <v>23534949.399999999</v>
      </c>
      <c r="O7" s="12">
        <v>22456753.91</v>
      </c>
      <c r="P7" s="13">
        <v>22373366.739999998</v>
      </c>
      <c r="Q7" s="9">
        <v>24297656.010000002</v>
      </c>
      <c r="R7" s="9">
        <v>22368512.289999999</v>
      </c>
      <c r="S7" s="10">
        <f t="shared" si="1"/>
        <v>216124296.42999998</v>
      </c>
      <c r="T7" s="44">
        <f t="shared" si="0"/>
        <v>3.8029127726936209E-2</v>
      </c>
      <c r="U7" s="23"/>
      <c r="V7" s="11" t="s">
        <v>5</v>
      </c>
      <c r="W7" s="22" t="s">
        <v>32</v>
      </c>
      <c r="X7" s="36">
        <v>180000000</v>
      </c>
      <c r="Y7" s="36">
        <v>147448948.87330571</v>
      </c>
      <c r="Z7" s="36">
        <v>60000000</v>
      </c>
      <c r="AA7" s="36">
        <v>46666168.299999997</v>
      </c>
      <c r="AB7" s="36">
        <v>120000000</v>
      </c>
      <c r="AC7" s="33">
        <v>89279071.49765642</v>
      </c>
      <c r="AD7" s="39"/>
      <c r="AE7" s="21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</row>
    <row r="8" spans="1:16361" s="5" customFormat="1" x14ac:dyDescent="0.3">
      <c r="A8" s="28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>
        <v>5000000</v>
      </c>
      <c r="N8" s="12"/>
      <c r="O8" s="12"/>
      <c r="P8" s="13">
        <v>1000000</v>
      </c>
      <c r="Q8" s="9">
        <f>1000000+1000000</f>
        <v>2000000</v>
      </c>
      <c r="R8" s="9"/>
      <c r="S8" s="10">
        <f t="shared" si="1"/>
        <v>8000000</v>
      </c>
      <c r="T8" s="44">
        <f t="shared" si="0"/>
        <v>1.4076761698748989E-3</v>
      </c>
      <c r="U8" s="23"/>
      <c r="V8" s="11" t="s">
        <v>6</v>
      </c>
      <c r="W8" s="22" t="s">
        <v>39</v>
      </c>
      <c r="X8" s="36">
        <v>2000000</v>
      </c>
      <c r="Y8" s="36">
        <v>2000000</v>
      </c>
      <c r="Z8" s="36">
        <v>2000000</v>
      </c>
      <c r="AA8" s="36">
        <v>2000000</v>
      </c>
      <c r="AB8" s="36">
        <v>0</v>
      </c>
      <c r="AC8" s="33">
        <v>0</v>
      </c>
      <c r="AD8" s="39"/>
      <c r="AE8" s="21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</row>
    <row r="9" spans="1:16361" s="5" customFormat="1" ht="16.2" customHeight="1" x14ac:dyDescent="0.3">
      <c r="A9" s="28"/>
      <c r="B9" s="11" t="s">
        <v>7</v>
      </c>
      <c r="C9" s="12"/>
      <c r="D9" s="12"/>
      <c r="E9" s="12"/>
      <c r="F9" s="12"/>
      <c r="G9" s="12">
        <v>19410465.260000002</v>
      </c>
      <c r="H9" s="12">
        <v>26689336.129999999</v>
      </c>
      <c r="I9" s="12">
        <v>25267177.009999998</v>
      </c>
      <c r="J9" s="12">
        <v>51670784.380000003</v>
      </c>
      <c r="K9" s="12">
        <v>63964429.359999999</v>
      </c>
      <c r="L9" s="12">
        <v>50939122.650000006</v>
      </c>
      <c r="M9" s="12">
        <v>58308243.120000005</v>
      </c>
      <c r="N9" s="12">
        <v>40346180.289999999</v>
      </c>
      <c r="O9" s="12">
        <v>14380228.5</v>
      </c>
      <c r="P9" s="13">
        <f>28715491.82+9651733.29</f>
        <v>38367225.109999999</v>
      </c>
      <c r="Q9" s="9">
        <f>11496370.83+45228818.09</f>
        <v>56725188.920000002</v>
      </c>
      <c r="R9" s="9">
        <v>44987628.399999999</v>
      </c>
      <c r="S9" s="10">
        <f t="shared" si="1"/>
        <v>491056009.13</v>
      </c>
      <c r="T9" s="44">
        <f t="shared" si="0"/>
        <v>8.6405980265771468E-2</v>
      </c>
      <c r="U9" s="23"/>
      <c r="V9" s="11" t="s">
        <v>7</v>
      </c>
      <c r="W9" s="22" t="s">
        <v>34</v>
      </c>
      <c r="X9" s="36">
        <v>1231750000</v>
      </c>
      <c r="Y9" s="36">
        <v>214916942.192635</v>
      </c>
      <c r="Z9" s="36">
        <v>636000000</v>
      </c>
      <c r="AA9" s="36">
        <v>95303690.724878058</v>
      </c>
      <c r="AB9" s="36">
        <v>595750000</v>
      </c>
      <c r="AC9" s="33">
        <v>89470759.619139165</v>
      </c>
      <c r="AD9" s="39"/>
      <c r="AE9" s="21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</row>
    <row r="10" spans="1:16361" s="5" customFormat="1" ht="16.2" customHeight="1" x14ac:dyDescent="0.3">
      <c r="A10" s="28"/>
      <c r="B10" s="11" t="s">
        <v>8</v>
      </c>
      <c r="C10" s="12"/>
      <c r="D10" s="12"/>
      <c r="E10" s="12"/>
      <c r="F10" s="12"/>
      <c r="G10" s="12">
        <v>14342450</v>
      </c>
      <c r="H10" s="12">
        <v>7086255</v>
      </c>
      <c r="I10" s="12">
        <v>102768184</v>
      </c>
      <c r="J10" s="12">
        <v>3931852.41</v>
      </c>
      <c r="K10" s="12">
        <v>20414010</v>
      </c>
      <c r="L10" s="12">
        <v>3121982.5</v>
      </c>
      <c r="M10" s="12">
        <v>36482080.140000001</v>
      </c>
      <c r="N10" s="12"/>
      <c r="O10" s="12">
        <v>36006299.990000002</v>
      </c>
      <c r="P10" s="13">
        <f>28177200+64044749.99+26134312.5</f>
        <v>118356262.49000001</v>
      </c>
      <c r="Q10" s="9">
        <v>146745652.65000001</v>
      </c>
      <c r="R10" s="9"/>
      <c r="S10" s="10">
        <f t="shared" si="1"/>
        <v>489255029.18000007</v>
      </c>
      <c r="T10" s="44">
        <f t="shared" si="0"/>
        <v>8.6089080696016798E-2</v>
      </c>
      <c r="U10" s="23"/>
      <c r="V10" s="11" t="s">
        <v>8</v>
      </c>
      <c r="W10" s="22" t="s">
        <v>35</v>
      </c>
      <c r="X10" s="36">
        <v>337500000</v>
      </c>
      <c r="Y10" s="36">
        <v>439467187.49999994</v>
      </c>
      <c r="Z10" s="36">
        <v>122470361.03999999</v>
      </c>
      <c r="AA10" s="36">
        <v>146745652.65000001</v>
      </c>
      <c r="AB10" s="36">
        <v>215029638.96000001</v>
      </c>
      <c r="AC10" s="33">
        <v>241091645.87958291</v>
      </c>
      <c r="AD10" s="39"/>
      <c r="AE10" s="23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</row>
    <row r="11" spans="1:16361" s="5" customFormat="1" ht="16.2" customHeight="1" x14ac:dyDescent="0.3">
      <c r="A11" s="28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4399314.79</v>
      </c>
      <c r="N11" s="12">
        <v>3149454.14</v>
      </c>
      <c r="O11" s="12"/>
      <c r="P11" s="13"/>
      <c r="Q11" s="9"/>
      <c r="R11" s="9"/>
      <c r="S11" s="10">
        <f t="shared" si="1"/>
        <v>7548768.9299999997</v>
      </c>
      <c r="T11" s="44">
        <f t="shared" si="0"/>
        <v>1.3282777668316298E-3</v>
      </c>
      <c r="U11" s="23"/>
      <c r="V11" s="11" t="s">
        <v>10</v>
      </c>
      <c r="W11" s="22" t="s">
        <v>35</v>
      </c>
      <c r="X11" s="36">
        <v>200000000</v>
      </c>
      <c r="Y11" s="36">
        <v>260424999.99999997</v>
      </c>
      <c r="Z11" s="36">
        <v>26000000</v>
      </c>
      <c r="AA11" s="36">
        <v>30157180</v>
      </c>
      <c r="AB11" s="36">
        <v>174000000</v>
      </c>
      <c r="AC11" s="33">
        <v>195089135.55331314</v>
      </c>
      <c r="AD11" s="39"/>
      <c r="AE11" s="23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</row>
    <row r="12" spans="1:16361" s="5" customFormat="1" ht="16.2" customHeight="1" x14ac:dyDescent="0.3">
      <c r="A12" s="28"/>
      <c r="B12" s="11" t="s">
        <v>10</v>
      </c>
      <c r="C12" s="12"/>
      <c r="D12" s="12">
        <v>54025.7</v>
      </c>
      <c r="E12" s="12"/>
      <c r="F12" s="12">
        <v>1740636</v>
      </c>
      <c r="G12" s="12">
        <v>12164740</v>
      </c>
      <c r="H12" s="12">
        <v>15351585</v>
      </c>
      <c r="I12" s="12">
        <v>1759320</v>
      </c>
      <c r="J12" s="12">
        <v>22518166.199999999</v>
      </c>
      <c r="K12" s="12">
        <v>20977332.489999998</v>
      </c>
      <c r="L12" s="12">
        <v>23031834.639999997</v>
      </c>
      <c r="M12" s="12"/>
      <c r="N12" s="12">
        <v>1066200</v>
      </c>
      <c r="O12" s="12">
        <v>8435600</v>
      </c>
      <c r="P12" s="8">
        <v>8728300</v>
      </c>
      <c r="Q12" s="9">
        <f>7012800+16357180+6787200</f>
        <v>30157180</v>
      </c>
      <c r="R12" s="9"/>
      <c r="S12" s="10">
        <f t="shared" si="1"/>
        <v>145984920.03</v>
      </c>
      <c r="T12" s="44">
        <f t="shared" si="0"/>
        <v>2.5687436635915474E-2</v>
      </c>
      <c r="U12" s="23"/>
      <c r="V12" s="11" t="s">
        <v>11</v>
      </c>
      <c r="W12" s="22" t="s">
        <v>35</v>
      </c>
      <c r="X12" s="36">
        <v>75000000</v>
      </c>
      <c r="Y12" s="36">
        <v>91553154.31612505</v>
      </c>
      <c r="Z12" s="36">
        <v>18000000</v>
      </c>
      <c r="AA12" s="36">
        <v>20651335</v>
      </c>
      <c r="AB12" s="36">
        <v>57000000</v>
      </c>
      <c r="AC12" s="33">
        <v>63908509.92263706</v>
      </c>
      <c r="AD12" s="39"/>
      <c r="AE12" s="23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</row>
    <row r="13" spans="1:16361" s="5" customFormat="1" ht="16.2" customHeight="1" x14ac:dyDescent="0.3">
      <c r="A13" s="28"/>
      <c r="B13" s="11" t="s">
        <v>11</v>
      </c>
      <c r="C13" s="12"/>
      <c r="D13" s="12">
        <v>50000</v>
      </c>
      <c r="E13" s="12"/>
      <c r="F13" s="12">
        <v>144000</v>
      </c>
      <c r="G13" s="12">
        <v>6357908</v>
      </c>
      <c r="H13" s="12">
        <v>7416500</v>
      </c>
      <c r="I13" s="12">
        <v>6681499.9900000002</v>
      </c>
      <c r="J13" s="12">
        <v>7179975</v>
      </c>
      <c r="K13" s="12">
        <v>7687350</v>
      </c>
      <c r="L13" s="12">
        <v>9309860.0099999998</v>
      </c>
      <c r="M13" s="12">
        <v>8626100</v>
      </c>
      <c r="N13" s="12">
        <v>7681905</v>
      </c>
      <c r="O13" s="12">
        <v>7716799.9900000002</v>
      </c>
      <c r="P13" s="8">
        <f>3732050+4196850</f>
        <v>7928900</v>
      </c>
      <c r="Q13" s="9">
        <f>4065285+2323020+3997630+10265400</f>
        <v>20651335</v>
      </c>
      <c r="R13" s="9"/>
      <c r="S13" s="10">
        <f t="shared" si="1"/>
        <v>97432132.989999995</v>
      </c>
      <c r="T13" s="44">
        <f t="shared" si="0"/>
        <v>1.7144111473763123E-2</v>
      </c>
      <c r="U13" s="23"/>
      <c r="V13" s="11" t="s">
        <v>12</v>
      </c>
      <c r="W13" s="22" t="s">
        <v>35</v>
      </c>
      <c r="X13" s="36">
        <v>25000000</v>
      </c>
      <c r="Y13" s="36">
        <v>32553124.999999996</v>
      </c>
      <c r="Z13" s="36">
        <v>10500000</v>
      </c>
      <c r="AA13" s="36">
        <v>12076380.01</v>
      </c>
      <c r="AB13" s="36">
        <v>14500000</v>
      </c>
      <c r="AC13" s="33">
        <v>16257427.962776095</v>
      </c>
      <c r="AD13" s="39"/>
      <c r="AE13" s="2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</row>
    <row r="14" spans="1:16361" s="5" customFormat="1" ht="16.2" customHeight="1" x14ac:dyDescent="0.3">
      <c r="A14" s="28"/>
      <c r="B14" s="11" t="s">
        <v>12</v>
      </c>
      <c r="C14" s="12"/>
      <c r="D14" s="12"/>
      <c r="E14" s="12">
        <v>1808275</v>
      </c>
      <c r="F14" s="12">
        <v>19380440.009999998</v>
      </c>
      <c r="G14" s="12">
        <v>11584947</v>
      </c>
      <c r="H14" s="12">
        <v>12129090</v>
      </c>
      <c r="I14" s="12">
        <v>4998520</v>
      </c>
      <c r="J14" s="12">
        <v>5095350.01</v>
      </c>
      <c r="K14" s="12">
        <v>5202400</v>
      </c>
      <c r="L14" s="12">
        <v>6929400</v>
      </c>
      <c r="M14" s="12">
        <v>4155900</v>
      </c>
      <c r="N14" s="12">
        <v>4440800</v>
      </c>
      <c r="O14" s="12">
        <v>4365600</v>
      </c>
      <c r="P14" s="13">
        <v>4718400</v>
      </c>
      <c r="Q14" s="9">
        <f>4681200.01+7395180</f>
        <v>12076380.01</v>
      </c>
      <c r="R14" s="9"/>
      <c r="S14" s="10">
        <f t="shared" si="1"/>
        <v>96885502.030000001</v>
      </c>
      <c r="T14" s="44">
        <f t="shared" si="0"/>
        <v>1.7047926551749644E-2</v>
      </c>
      <c r="U14" s="23"/>
      <c r="V14" s="11" t="s">
        <v>13</v>
      </c>
      <c r="W14" s="22" t="s">
        <v>35</v>
      </c>
      <c r="X14" s="36">
        <v>12000000</v>
      </c>
      <c r="Y14" s="36">
        <v>15625500</v>
      </c>
      <c r="Z14" s="36">
        <v>4000000</v>
      </c>
      <c r="AA14" s="36">
        <v>4705120</v>
      </c>
      <c r="AB14" s="36">
        <v>8000000</v>
      </c>
      <c r="AC14" s="33">
        <v>8969615.4277385361</v>
      </c>
      <c r="AD14" s="39"/>
      <c r="AE14" s="23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</row>
    <row r="15" spans="1:16361" s="5" customFormat="1" x14ac:dyDescent="0.3">
      <c r="A15" s="28"/>
      <c r="B15" s="11" t="s">
        <v>13</v>
      </c>
      <c r="C15" s="12"/>
      <c r="D15" s="12">
        <v>4810200.01</v>
      </c>
      <c r="E15" s="12">
        <v>1316100</v>
      </c>
      <c r="F15" s="12">
        <v>4315800</v>
      </c>
      <c r="G15" s="12">
        <v>4398600</v>
      </c>
      <c r="H15" s="12">
        <v>12613000</v>
      </c>
      <c r="I15" s="12">
        <v>4012800</v>
      </c>
      <c r="J15" s="12">
        <v>2133300</v>
      </c>
      <c r="K15" s="12">
        <v>1586280.01</v>
      </c>
      <c r="L15" s="12">
        <v>2024100.01</v>
      </c>
      <c r="M15" s="12">
        <v>1796798</v>
      </c>
      <c r="N15" s="12">
        <v>1665300</v>
      </c>
      <c r="O15" s="12">
        <v>4260400</v>
      </c>
      <c r="P15" s="13">
        <v>2381100</v>
      </c>
      <c r="Q15" s="9">
        <v>4705120</v>
      </c>
      <c r="R15" s="9"/>
      <c r="S15" s="10">
        <f t="shared" si="1"/>
        <v>52018898.029999994</v>
      </c>
      <c r="T15" s="44">
        <f t="shared" si="0"/>
        <v>9.1532203924979145E-3</v>
      </c>
      <c r="U15" s="23"/>
      <c r="V15" s="11" t="s">
        <v>14</v>
      </c>
      <c r="W15" s="22" t="s">
        <v>39</v>
      </c>
      <c r="X15" s="36">
        <v>4986227</v>
      </c>
      <c r="Y15" s="36">
        <v>4986227</v>
      </c>
      <c r="Z15" s="36">
        <v>4986227</v>
      </c>
      <c r="AA15" s="36">
        <v>4986227</v>
      </c>
      <c r="AB15" s="36">
        <v>0</v>
      </c>
      <c r="AC15" s="33">
        <v>0</v>
      </c>
      <c r="AD15" s="39"/>
      <c r="AE15" s="23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</row>
    <row r="16" spans="1:16361" s="5" customFormat="1" x14ac:dyDescent="0.3">
      <c r="A16" s="28"/>
      <c r="B16" s="11" t="s">
        <v>14</v>
      </c>
      <c r="C16" s="12"/>
      <c r="D16" s="12"/>
      <c r="E16" s="12"/>
      <c r="F16" s="12"/>
      <c r="G16" s="12">
        <v>3600000</v>
      </c>
      <c r="H16" s="12"/>
      <c r="I16" s="12">
        <v>1200000</v>
      </c>
      <c r="J16" s="12">
        <v>741600</v>
      </c>
      <c r="K16" s="12">
        <v>5400000</v>
      </c>
      <c r="L16" s="12">
        <v>5070000</v>
      </c>
      <c r="M16" s="12">
        <v>2910000</v>
      </c>
      <c r="N16" s="12">
        <v>2442000</v>
      </c>
      <c r="O16" s="12">
        <v>1474481</v>
      </c>
      <c r="P16" s="13">
        <v>1933716</v>
      </c>
      <c r="Q16" s="9">
        <f>1041790+720000</f>
        <v>1761790</v>
      </c>
      <c r="R16" s="9">
        <f>803571+920866+1500000</f>
        <v>3224437</v>
      </c>
      <c r="S16" s="10">
        <f t="shared" si="1"/>
        <v>29758024</v>
      </c>
      <c r="T16" s="44">
        <f t="shared" si="0"/>
        <v>5.2362076559206647E-3</v>
      </c>
      <c r="U16" s="23"/>
      <c r="V16" s="11" t="s">
        <v>15</v>
      </c>
      <c r="W16" s="22" t="s">
        <v>35</v>
      </c>
      <c r="X16" s="36">
        <v>1300000</v>
      </c>
      <c r="Y16" s="36">
        <v>1524141.6146199361</v>
      </c>
      <c r="Z16" s="36">
        <v>1300000</v>
      </c>
      <c r="AA16" s="36">
        <v>1498400.01</v>
      </c>
      <c r="AB16" s="36">
        <v>0</v>
      </c>
      <c r="AC16" s="33">
        <v>0</v>
      </c>
      <c r="AD16" s="39"/>
      <c r="AE16" s="23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</row>
    <row r="17" spans="1:31" x14ac:dyDescent="0.3">
      <c r="A17" s="28"/>
      <c r="B17" s="11" t="s">
        <v>15</v>
      </c>
      <c r="C17" s="12"/>
      <c r="D17" s="12"/>
      <c r="E17" s="12">
        <v>1304490</v>
      </c>
      <c r="F17" s="12">
        <v>916732</v>
      </c>
      <c r="G17" s="12">
        <v>1245200</v>
      </c>
      <c r="H17" s="12">
        <v>1068640</v>
      </c>
      <c r="I17" s="12">
        <v>943180</v>
      </c>
      <c r="J17" s="12">
        <v>1006040</v>
      </c>
      <c r="K17" s="12"/>
      <c r="L17" s="12"/>
      <c r="M17" s="12">
        <v>410159.99</v>
      </c>
      <c r="N17" s="12">
        <v>334050</v>
      </c>
      <c r="O17" s="12"/>
      <c r="P17" s="13"/>
      <c r="Q17" s="9">
        <v>372000</v>
      </c>
      <c r="R17" s="9">
        <v>1126400.01</v>
      </c>
      <c r="S17" s="10">
        <f t="shared" si="1"/>
        <v>8726892</v>
      </c>
      <c r="T17" s="44">
        <f t="shared" si="0"/>
        <v>1.5355797381839871E-3</v>
      </c>
      <c r="U17" s="23"/>
      <c r="V17" s="11" t="s">
        <v>16</v>
      </c>
      <c r="W17" s="22" t="s">
        <v>39</v>
      </c>
      <c r="X17" s="36">
        <v>113636363.64</v>
      </c>
      <c r="Y17" s="36">
        <v>113636363.64</v>
      </c>
      <c r="Z17" s="36">
        <v>56818181.82</v>
      </c>
      <c r="AA17" s="36">
        <v>56818181.82</v>
      </c>
      <c r="AB17" s="36">
        <v>56818181.82</v>
      </c>
      <c r="AC17" s="33">
        <v>56818181.82</v>
      </c>
      <c r="AD17" s="39"/>
      <c r="AE17" s="23"/>
    </row>
    <row r="18" spans="1:31" x14ac:dyDescent="0.3">
      <c r="A18" s="28"/>
      <c r="B18" s="11" t="s">
        <v>16</v>
      </c>
      <c r="C18" s="12">
        <v>15230000</v>
      </c>
      <c r="D18" s="12">
        <v>78356183.840000004</v>
      </c>
      <c r="E18" s="12">
        <v>66298475.229999997</v>
      </c>
      <c r="F18" s="12">
        <v>228914970</v>
      </c>
      <c r="G18" s="12">
        <v>49702940</v>
      </c>
      <c r="H18" s="12">
        <v>1000000</v>
      </c>
      <c r="I18" s="12">
        <v>48413167</v>
      </c>
      <c r="J18" s="12">
        <v>39204000</v>
      </c>
      <c r="K18" s="12">
        <v>39600000</v>
      </c>
      <c r="L18" s="12">
        <v>41232000</v>
      </c>
      <c r="M18" s="12">
        <v>37422000</v>
      </c>
      <c r="N18" s="12"/>
      <c r="O18" s="12"/>
      <c r="P18" s="13"/>
      <c r="Q18" s="9">
        <v>56818181.82</v>
      </c>
      <c r="R18" s="9"/>
      <c r="S18" s="10">
        <f t="shared" si="1"/>
        <v>702191917.88999999</v>
      </c>
      <c r="T18" s="44">
        <f t="shared" si="0"/>
        <v>0.12355735368656308</v>
      </c>
      <c r="U18" s="23"/>
      <c r="V18" s="11" t="s">
        <v>17</v>
      </c>
      <c r="W18" s="22" t="s">
        <v>37</v>
      </c>
      <c r="X18" s="36">
        <v>2070000000</v>
      </c>
      <c r="Y18" s="36">
        <v>276063733.91403627</v>
      </c>
      <c r="Z18" s="36">
        <v>690000000</v>
      </c>
      <c r="AA18" s="36">
        <v>81963472.679999992</v>
      </c>
      <c r="AB18" s="36">
        <v>1380000000</v>
      </c>
      <c r="AC18" s="33">
        <v>159922124.8783201</v>
      </c>
      <c r="AD18" s="39"/>
      <c r="AE18" s="23"/>
    </row>
    <row r="19" spans="1:31" x14ac:dyDescent="0.3">
      <c r="A19" s="28"/>
      <c r="B19" s="11" t="s">
        <v>17</v>
      </c>
      <c r="C19" s="12"/>
      <c r="D19" s="12">
        <v>59551579.640000001</v>
      </c>
      <c r="E19" s="12"/>
      <c r="F19" s="12">
        <v>44306544.899999999</v>
      </c>
      <c r="G19" s="12"/>
      <c r="H19" s="12">
        <v>34314599.359999999</v>
      </c>
      <c r="I19" s="12">
        <v>18410238.350000001</v>
      </c>
      <c r="J19" s="12">
        <v>38631047.280000001</v>
      </c>
      <c r="K19" s="12">
        <v>34053230.579999998</v>
      </c>
      <c r="L19" s="12">
        <v>39533185.899999999</v>
      </c>
      <c r="M19" s="12">
        <v>40665631.5</v>
      </c>
      <c r="N19" s="12">
        <v>45000242.310000002</v>
      </c>
      <c r="O19" s="12">
        <v>58140655.25</v>
      </c>
      <c r="P19" s="13">
        <f>73833801.37+2759427.28</f>
        <v>76593228.650000006</v>
      </c>
      <c r="Q19" s="9">
        <v>77201734.069999993</v>
      </c>
      <c r="R19" s="9">
        <v>3233429.06</v>
      </c>
      <c r="S19" s="10">
        <f t="shared" si="1"/>
        <v>569635346.8499999</v>
      </c>
      <c r="T19" s="44">
        <f t="shared" si="0"/>
        <v>0.10023276290989593</v>
      </c>
      <c r="U19" s="23"/>
      <c r="V19" s="11" t="s">
        <v>18</v>
      </c>
      <c r="W19" s="22" t="s">
        <v>39</v>
      </c>
      <c r="X19" s="36">
        <v>2200000</v>
      </c>
      <c r="Y19" s="36">
        <v>2200000</v>
      </c>
      <c r="Z19" s="36">
        <v>700000</v>
      </c>
      <c r="AA19" s="36">
        <v>700000</v>
      </c>
      <c r="AB19" s="36">
        <v>1500000</v>
      </c>
      <c r="AC19" s="33">
        <v>1500000</v>
      </c>
      <c r="AD19" s="39"/>
      <c r="AE19" s="23"/>
    </row>
    <row r="20" spans="1:31" x14ac:dyDescent="0.3">
      <c r="A20" s="28"/>
      <c r="B20" s="11" t="s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v>1400000</v>
      </c>
      <c r="O20" s="12">
        <v>700000</v>
      </c>
      <c r="P20" s="13">
        <v>700000</v>
      </c>
      <c r="Q20" s="9">
        <v>700000</v>
      </c>
      <c r="R20" s="9"/>
      <c r="S20" s="10">
        <f t="shared" si="1"/>
        <v>3500000</v>
      </c>
      <c r="T20" s="44">
        <f t="shared" si="0"/>
        <v>6.1585832432026828E-4</v>
      </c>
      <c r="U20" s="23"/>
      <c r="V20" s="11" t="s">
        <v>40</v>
      </c>
      <c r="W20" s="22" t="s">
        <v>39</v>
      </c>
      <c r="X20" s="36">
        <v>2000000</v>
      </c>
      <c r="Y20" s="36">
        <v>2000000</v>
      </c>
      <c r="Z20" s="36">
        <v>0</v>
      </c>
      <c r="AA20" s="36">
        <v>0</v>
      </c>
      <c r="AB20" s="36">
        <v>2000000</v>
      </c>
      <c r="AC20" s="33">
        <v>2000000</v>
      </c>
      <c r="AD20" s="39"/>
      <c r="AE20" s="23"/>
    </row>
    <row r="21" spans="1:31" x14ac:dyDescent="0.3">
      <c r="A21" s="28"/>
      <c r="B21" s="11" t="s">
        <v>19</v>
      </c>
      <c r="C21" s="12"/>
      <c r="D21" s="12"/>
      <c r="E21" s="12"/>
      <c r="F21" s="12"/>
      <c r="G21" s="12">
        <v>512174</v>
      </c>
      <c r="H21" s="12"/>
      <c r="I21" s="12"/>
      <c r="J21" s="12">
        <v>199832.5</v>
      </c>
      <c r="K21" s="12"/>
      <c r="L21" s="12"/>
      <c r="M21" s="12"/>
      <c r="N21" s="12"/>
      <c r="O21" s="12"/>
      <c r="P21" s="13"/>
      <c r="Q21" s="9"/>
      <c r="R21" s="9"/>
      <c r="S21" s="10">
        <f t="shared" si="1"/>
        <v>712006.5</v>
      </c>
      <c r="T21" s="44">
        <f t="shared" si="0"/>
        <v>1.2528432285575401E-4</v>
      </c>
      <c r="U21" s="23"/>
      <c r="V21" s="11" t="s">
        <v>21</v>
      </c>
      <c r="W21" s="22" t="s">
        <v>35</v>
      </c>
      <c r="X21" s="36">
        <v>1500000</v>
      </c>
      <c r="Y21" s="36">
        <v>1953187.4999999998</v>
      </c>
      <c r="Z21" s="36">
        <v>0</v>
      </c>
      <c r="AA21" s="36">
        <v>0</v>
      </c>
      <c r="AB21" s="36">
        <v>1500000</v>
      </c>
      <c r="AC21" s="33">
        <v>1681802.8927009753</v>
      </c>
      <c r="AD21" s="39"/>
      <c r="AE21" s="23"/>
    </row>
    <row r="22" spans="1:31" x14ac:dyDescent="0.3">
      <c r="A22" s="28"/>
      <c r="B22" s="11" t="s">
        <v>20</v>
      </c>
      <c r="C22" s="12"/>
      <c r="D22" s="12"/>
      <c r="E22" s="12">
        <v>1000000</v>
      </c>
      <c r="F22" s="12">
        <v>3200000</v>
      </c>
      <c r="G22" s="12">
        <v>3000000</v>
      </c>
      <c r="H22" s="12"/>
      <c r="I22" s="12">
        <v>6000000</v>
      </c>
      <c r="J22" s="12">
        <v>2000000</v>
      </c>
      <c r="K22" s="12"/>
      <c r="L22" s="12"/>
      <c r="M22" s="12"/>
      <c r="N22" s="12"/>
      <c r="O22" s="12"/>
      <c r="P22" s="13"/>
      <c r="Q22" s="9"/>
      <c r="R22" s="9"/>
      <c r="S22" s="10">
        <f t="shared" si="1"/>
        <v>15200000</v>
      </c>
      <c r="T22" s="44">
        <f t="shared" si="0"/>
        <v>2.6745847227623077E-3</v>
      </c>
      <c r="U22" s="23"/>
      <c r="V22" s="11" t="s">
        <v>22</v>
      </c>
      <c r="W22" s="22" t="s">
        <v>38</v>
      </c>
      <c r="X22" s="36">
        <v>1068000000</v>
      </c>
      <c r="Y22" s="36">
        <v>141459202.00056159</v>
      </c>
      <c r="Z22" s="36">
        <v>468000000</v>
      </c>
      <c r="AA22" s="36">
        <v>53364037.850000001</v>
      </c>
      <c r="AB22" s="36">
        <v>600000000</v>
      </c>
      <c r="AC22" s="33">
        <v>63265779.539846897</v>
      </c>
      <c r="AD22" s="39"/>
      <c r="AE22" s="23"/>
    </row>
    <row r="23" spans="1:31" x14ac:dyDescent="0.3">
      <c r="A23" s="28"/>
      <c r="B23" s="11" t="s">
        <v>40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9"/>
      <c r="R23" s="9"/>
      <c r="S23" s="10">
        <f t="shared" si="1"/>
        <v>0</v>
      </c>
      <c r="T23" s="44">
        <f t="shared" si="0"/>
        <v>0</v>
      </c>
      <c r="U23" s="23"/>
      <c r="V23" s="11" t="s">
        <v>23</v>
      </c>
      <c r="W23" s="22" t="s">
        <v>33</v>
      </c>
      <c r="X23" s="36">
        <v>33250000</v>
      </c>
      <c r="Y23" s="36">
        <v>37589734.893448651</v>
      </c>
      <c r="Z23" s="36">
        <v>23250000</v>
      </c>
      <c r="AA23" s="36">
        <v>23884879.890000001</v>
      </c>
      <c r="AB23" s="36">
        <v>10000000</v>
      </c>
      <c r="AC23" s="33">
        <v>9811135.6389502082</v>
      </c>
      <c r="AD23" s="39"/>
      <c r="AE23" s="23"/>
    </row>
    <row r="24" spans="1:31" x14ac:dyDescent="0.3">
      <c r="A24" s="28"/>
      <c r="B24" s="11" t="s">
        <v>21</v>
      </c>
      <c r="C24" s="12"/>
      <c r="D24" s="12"/>
      <c r="E24" s="12">
        <v>5942500</v>
      </c>
      <c r="F24" s="12">
        <v>9033500</v>
      </c>
      <c r="G24" s="12">
        <v>65610840</v>
      </c>
      <c r="H24" s="12">
        <v>166531900</v>
      </c>
      <c r="I24" s="12">
        <v>79374000</v>
      </c>
      <c r="J24" s="12"/>
      <c r="K24" s="12"/>
      <c r="L24" s="12">
        <v>26826000</v>
      </c>
      <c r="M24" s="12"/>
      <c r="N24" s="12"/>
      <c r="O24" s="12"/>
      <c r="P24" s="13"/>
      <c r="Q24" s="9"/>
      <c r="R24" s="9"/>
      <c r="S24" s="10">
        <f t="shared" si="1"/>
        <v>353318740</v>
      </c>
      <c r="T24" s="44">
        <f t="shared" si="0"/>
        <v>6.2169796333528156E-2</v>
      </c>
      <c r="U24" s="23"/>
      <c r="V24" s="11" t="s">
        <v>24</v>
      </c>
      <c r="W24" s="22" t="s">
        <v>39</v>
      </c>
      <c r="X24" s="36">
        <v>100000000</v>
      </c>
      <c r="Y24" s="36">
        <v>100000000</v>
      </c>
      <c r="Z24" s="36">
        <v>32999880</v>
      </c>
      <c r="AA24" s="36">
        <v>32999880</v>
      </c>
      <c r="AB24" s="36">
        <v>67000120</v>
      </c>
      <c r="AC24" s="33">
        <v>67000120</v>
      </c>
      <c r="AD24" s="39"/>
      <c r="AE24" s="23"/>
    </row>
    <row r="25" spans="1:31" x14ac:dyDescent="0.3">
      <c r="A25" s="28"/>
      <c r="B25" s="11" t="s">
        <v>22</v>
      </c>
      <c r="C25" s="12"/>
      <c r="D25" s="12">
        <v>5313092.9800000004</v>
      </c>
      <c r="E25" s="12">
        <v>12940913.080000002</v>
      </c>
      <c r="F25" s="12"/>
      <c r="G25" s="12">
        <v>3780956.58</v>
      </c>
      <c r="H25" s="12">
        <v>31313229.119999997</v>
      </c>
      <c r="I25" s="12">
        <v>48245165.210000001</v>
      </c>
      <c r="J25" s="12">
        <v>55735033.040000007</v>
      </c>
      <c r="K25" s="12">
        <v>14259029.529999999</v>
      </c>
      <c r="L25" s="12">
        <v>15178422.35</v>
      </c>
      <c r="M25" s="12">
        <v>87069005.670000002</v>
      </c>
      <c r="N25" s="12">
        <v>11758186.310000001</v>
      </c>
      <c r="O25" s="12">
        <v>30921326.710000001</v>
      </c>
      <c r="P25" s="8">
        <f>20064972.48+11481056.26</f>
        <v>31546028.740000002</v>
      </c>
      <c r="Q25" s="9">
        <f>16743687.63+16555377.74</f>
        <v>33299065.370000001</v>
      </c>
      <c r="R25" s="9"/>
      <c r="S25" s="10">
        <f t="shared" si="1"/>
        <v>381359454.69</v>
      </c>
      <c r="T25" s="44">
        <f t="shared" si="0"/>
        <v>6.71038270654499E-2</v>
      </c>
      <c r="U25" s="23"/>
      <c r="V25" s="11" t="s">
        <v>52</v>
      </c>
      <c r="W25" s="22" t="s">
        <v>36</v>
      </c>
      <c r="X25" s="36">
        <v>252000000</v>
      </c>
      <c r="Y25" s="36">
        <v>367436285.99999994</v>
      </c>
      <c r="Z25" s="36">
        <v>27000000</v>
      </c>
      <c r="AA25" s="36">
        <v>34430400</v>
      </c>
      <c r="AB25" s="36">
        <v>225000000</v>
      </c>
      <c r="AC25" s="33">
        <v>292724812.65611988</v>
      </c>
      <c r="AD25" s="39"/>
      <c r="AE25" s="23"/>
    </row>
    <row r="26" spans="1:31" x14ac:dyDescent="0.3">
      <c r="A26" s="28"/>
      <c r="B26" s="11" t="s">
        <v>23</v>
      </c>
      <c r="C26" s="12"/>
      <c r="D26" s="12"/>
      <c r="E26" s="12"/>
      <c r="F26" s="12"/>
      <c r="G26" s="12"/>
      <c r="H26" s="12">
        <v>2526109.9500000002</v>
      </c>
      <c r="I26" s="12">
        <v>1345050.22</v>
      </c>
      <c r="J26" s="12">
        <v>1630434.78</v>
      </c>
      <c r="K26" s="12">
        <v>7043602.2600000007</v>
      </c>
      <c r="L26" s="12">
        <v>6997523.9500000002</v>
      </c>
      <c r="M26" s="12">
        <v>7188675.0700000003</v>
      </c>
      <c r="N26" s="12">
        <v>6827013.9699999997</v>
      </c>
      <c r="O26" s="12"/>
      <c r="P26" s="13">
        <f>9910252.75+10114291.5</f>
        <v>20024544.25</v>
      </c>
      <c r="Q26" s="9">
        <v>13899857.420000002</v>
      </c>
      <c r="R26" s="9">
        <v>9985022.4700000007</v>
      </c>
      <c r="S26" s="10">
        <f t="shared" si="1"/>
        <v>77467834.340000004</v>
      </c>
      <c r="T26" s="44">
        <f t="shared" si="0"/>
        <v>1.3631203041529295E-2</v>
      </c>
      <c r="U26" s="23"/>
      <c r="V26" s="11" t="s">
        <v>25</v>
      </c>
      <c r="W26" s="22" t="s">
        <v>39</v>
      </c>
      <c r="X26" s="36">
        <v>75000000</v>
      </c>
      <c r="Y26" s="36">
        <v>75000000</v>
      </c>
      <c r="Z26" s="36">
        <v>75000000</v>
      </c>
      <c r="AA26" s="36">
        <v>75000000</v>
      </c>
      <c r="AB26" s="36">
        <v>0</v>
      </c>
      <c r="AC26" s="33">
        <v>0</v>
      </c>
      <c r="AD26" s="39"/>
      <c r="AE26" s="23"/>
    </row>
    <row r="27" spans="1:31" x14ac:dyDescent="0.3">
      <c r="A27" s="28"/>
      <c r="B27" s="11" t="s">
        <v>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9">
        <v>24749940</v>
      </c>
      <c r="R27" s="9">
        <v>8249940</v>
      </c>
      <c r="S27" s="10">
        <f t="shared" si="1"/>
        <v>32999880</v>
      </c>
      <c r="T27" s="44">
        <f t="shared" si="0"/>
        <v>5.80664308559141E-3</v>
      </c>
      <c r="U27" s="23"/>
      <c r="V27" s="11" t="s">
        <v>26</v>
      </c>
      <c r="W27" s="22" t="s">
        <v>39</v>
      </c>
      <c r="X27" s="36">
        <v>1000000</v>
      </c>
      <c r="Y27" s="36">
        <v>1000000</v>
      </c>
      <c r="Z27" s="36">
        <v>1000000</v>
      </c>
      <c r="AA27" s="36">
        <v>1000000</v>
      </c>
      <c r="AB27" s="36">
        <v>0</v>
      </c>
      <c r="AC27" s="33">
        <v>0</v>
      </c>
      <c r="AD27" s="39"/>
      <c r="AE27" s="23"/>
    </row>
    <row r="28" spans="1:31" x14ac:dyDescent="0.3">
      <c r="A28" s="28"/>
      <c r="B28" s="11" t="s">
        <v>41</v>
      </c>
      <c r="C28" s="12"/>
      <c r="D28" s="12">
        <v>2053520</v>
      </c>
      <c r="E28" s="12">
        <v>1249940</v>
      </c>
      <c r="F28" s="12">
        <v>134593800</v>
      </c>
      <c r="G28" s="12">
        <v>138592669.90000001</v>
      </c>
      <c r="H28" s="12">
        <v>13862700</v>
      </c>
      <c r="I28" s="12">
        <v>84994000</v>
      </c>
      <c r="J28" s="12">
        <v>156571796</v>
      </c>
      <c r="K28" s="12">
        <v>144522320</v>
      </c>
      <c r="L28" s="12">
        <v>96587000</v>
      </c>
      <c r="M28" s="12">
        <v>78270000</v>
      </c>
      <c r="N28" s="12"/>
      <c r="O28" s="12">
        <v>136799050</v>
      </c>
      <c r="P28" s="13">
        <f>66205000+35785800</f>
        <v>101990800</v>
      </c>
      <c r="Q28" s="9">
        <v>34430400</v>
      </c>
      <c r="R28" s="9"/>
      <c r="S28" s="10">
        <f t="shared" si="1"/>
        <v>1124517995.9000001</v>
      </c>
      <c r="T28" s="44">
        <f t="shared" si="0"/>
        <v>0.19786964817798866</v>
      </c>
      <c r="U28" s="23"/>
      <c r="V28" s="11" t="s">
        <v>27</v>
      </c>
      <c r="W28" s="22" t="s">
        <v>39</v>
      </c>
      <c r="X28" s="36">
        <v>1000000</v>
      </c>
      <c r="Y28" s="36">
        <v>1000000</v>
      </c>
      <c r="Z28" s="36">
        <v>500000</v>
      </c>
      <c r="AA28" s="36">
        <v>500000</v>
      </c>
      <c r="AB28" s="36">
        <v>500000</v>
      </c>
      <c r="AC28" s="33">
        <v>500000</v>
      </c>
      <c r="AD28" s="39"/>
      <c r="AE28" s="23"/>
    </row>
    <row r="29" spans="1:31" ht="15" thickBot="1" x14ac:dyDescent="0.35">
      <c r="A29" s="28"/>
      <c r="B29" s="11" t="s">
        <v>25</v>
      </c>
      <c r="C29" s="12"/>
      <c r="D29" s="12"/>
      <c r="E29" s="12"/>
      <c r="F29" s="12"/>
      <c r="G29" s="12"/>
      <c r="H29" s="12">
        <v>600000</v>
      </c>
      <c r="I29" s="12">
        <v>900000</v>
      </c>
      <c r="J29" s="12"/>
      <c r="K29" s="12">
        <v>800000</v>
      </c>
      <c r="L29" s="12">
        <v>21020000</v>
      </c>
      <c r="M29" s="12">
        <v>20180000</v>
      </c>
      <c r="N29" s="12">
        <v>40000000</v>
      </c>
      <c r="O29" s="12">
        <v>115000000</v>
      </c>
      <c r="P29" s="13"/>
      <c r="Q29" s="9">
        <v>75000000</v>
      </c>
      <c r="R29" s="9"/>
      <c r="S29" s="10">
        <f t="shared" si="1"/>
        <v>273500000</v>
      </c>
      <c r="T29" s="44">
        <f t="shared" si="0"/>
        <v>4.8124929057598104E-2</v>
      </c>
      <c r="U29" s="23"/>
      <c r="V29" s="14" t="s">
        <v>28</v>
      </c>
      <c r="W29" s="22" t="s">
        <v>39</v>
      </c>
      <c r="X29" s="36">
        <v>1690000</v>
      </c>
      <c r="Y29" s="36">
        <v>1690000</v>
      </c>
      <c r="Z29" s="36">
        <v>850000</v>
      </c>
      <c r="AA29" s="36">
        <v>850000</v>
      </c>
      <c r="AB29" s="36">
        <v>840000</v>
      </c>
      <c r="AC29" s="33">
        <v>840000</v>
      </c>
      <c r="AD29" s="39"/>
      <c r="AE29" s="23"/>
    </row>
    <row r="30" spans="1:31" ht="15" thickBot="1" x14ac:dyDescent="0.35">
      <c r="A30" s="28"/>
      <c r="B30" s="11" t="s">
        <v>26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">
        <v>500000</v>
      </c>
      <c r="Q30" s="9">
        <v>1000000</v>
      </c>
      <c r="R30" s="9"/>
      <c r="S30" s="10">
        <f t="shared" si="1"/>
        <v>1500000</v>
      </c>
      <c r="T30" s="44">
        <f t="shared" si="0"/>
        <v>2.6393928185154355E-4</v>
      </c>
      <c r="U30" s="23"/>
      <c r="V30" s="18" t="s">
        <v>30</v>
      </c>
      <c r="W30" s="24"/>
      <c r="X30" s="24"/>
      <c r="Y30" s="34">
        <f>SUM(Y5:Y29)</f>
        <v>2429396856.9447322</v>
      </c>
      <c r="Z30" s="34"/>
      <c r="AA30" s="34">
        <f>SUM(AA5:AA29)</f>
        <v>734311800.93487799</v>
      </c>
      <c r="AB30" s="34"/>
      <c r="AC30" s="34">
        <f>SUM(AC5:AC29)</f>
        <v>1438169158.1773512</v>
      </c>
      <c r="AD30" s="39"/>
      <c r="AE30" s="23"/>
    </row>
    <row r="31" spans="1:31" x14ac:dyDescent="0.3">
      <c r="A31" s="28"/>
      <c r="B31" s="11" t="s">
        <v>27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>
        <f>1000000</f>
        <v>1000000</v>
      </c>
      <c r="Q31" s="9">
        <v>500000</v>
      </c>
      <c r="R31" s="9"/>
      <c r="S31" s="10">
        <f t="shared" si="1"/>
        <v>1500000</v>
      </c>
      <c r="T31" s="44">
        <f t="shared" si="0"/>
        <v>2.6393928185154355E-4</v>
      </c>
      <c r="U31" s="23"/>
      <c r="AD31" s="39"/>
      <c r="AE31" s="23"/>
    </row>
    <row r="32" spans="1:31" x14ac:dyDescent="0.3">
      <c r="A32" s="28"/>
      <c r="B32" s="14" t="s">
        <v>54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>
        <v>850000</v>
      </c>
      <c r="Q32" s="9">
        <v>850000</v>
      </c>
      <c r="R32" s="9"/>
      <c r="S32" s="10">
        <f t="shared" si="1"/>
        <v>1700000</v>
      </c>
      <c r="T32" s="44">
        <f t="shared" si="0"/>
        <v>2.9913118609841598E-4</v>
      </c>
      <c r="U32" s="23"/>
      <c r="V32" t="s">
        <v>53</v>
      </c>
      <c r="AD32" s="39"/>
      <c r="AE32" s="23"/>
    </row>
    <row r="33" spans="1:31" ht="15" thickBot="1" x14ac:dyDescent="0.35">
      <c r="A33" s="28"/>
      <c r="B33" s="14" t="s">
        <v>29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v>350000</v>
      </c>
      <c r="P33" s="15"/>
      <c r="Q33" s="17"/>
      <c r="R33" s="17"/>
      <c r="S33" s="10">
        <f t="shared" si="1"/>
        <v>350000</v>
      </c>
      <c r="T33" s="44">
        <f t="shared" si="0"/>
        <v>6.158583243202682E-5</v>
      </c>
      <c r="U33" s="31"/>
      <c r="AD33" s="39"/>
      <c r="AE33" s="23"/>
    </row>
    <row r="34" spans="1:31" ht="15" thickBot="1" x14ac:dyDescent="0.35">
      <c r="A34" s="28"/>
      <c r="B34" s="18" t="s">
        <v>30</v>
      </c>
      <c r="C34" s="19">
        <f t="shared" ref="C34:T34" si="2">SUM(C5:C33)</f>
        <v>15230000</v>
      </c>
      <c r="D34" s="19">
        <f t="shared" si="2"/>
        <v>152737992.71000001</v>
      </c>
      <c r="E34" s="19">
        <f t="shared" si="2"/>
        <v>94378693.309999987</v>
      </c>
      <c r="F34" s="19">
        <f t="shared" si="2"/>
        <v>467563516.79999995</v>
      </c>
      <c r="G34" s="19">
        <f t="shared" si="2"/>
        <v>340044146.44000006</v>
      </c>
      <c r="H34" s="19">
        <f t="shared" si="2"/>
        <v>347662791.09999996</v>
      </c>
      <c r="I34" s="19">
        <f t="shared" si="2"/>
        <v>485118274.29000002</v>
      </c>
      <c r="J34" s="19">
        <f t="shared" si="2"/>
        <v>409454498.90999997</v>
      </c>
      <c r="K34" s="19">
        <f t="shared" si="2"/>
        <v>504338727.67999995</v>
      </c>
      <c r="L34" s="19">
        <f t="shared" si="2"/>
        <v>390054832.00999999</v>
      </c>
      <c r="M34" s="19">
        <f t="shared" si="2"/>
        <v>553175808.27999997</v>
      </c>
      <c r="N34" s="19">
        <f t="shared" si="2"/>
        <v>251137191.41999999</v>
      </c>
      <c r="O34" s="19">
        <f t="shared" si="2"/>
        <v>467794420.35000002</v>
      </c>
      <c r="P34" s="19">
        <f t="shared" si="2"/>
        <v>473645921.97000003</v>
      </c>
      <c r="Q34" s="19">
        <f t="shared" si="2"/>
        <v>637613076.26999998</v>
      </c>
      <c r="R34" s="19">
        <f t="shared" si="2"/>
        <v>93175369.230000004</v>
      </c>
      <c r="S34" s="20">
        <f t="shared" si="2"/>
        <v>5683125260.7700005</v>
      </c>
      <c r="T34" s="45">
        <f t="shared" si="2"/>
        <v>0.99999999999999989</v>
      </c>
      <c r="U34" s="29"/>
      <c r="AD34" s="39"/>
      <c r="AE34" s="23"/>
    </row>
    <row r="35" spans="1:31" x14ac:dyDescent="0.3">
      <c r="A35" s="28"/>
      <c r="AD35" s="39"/>
      <c r="AE35" s="23"/>
    </row>
  </sheetData>
  <mergeCells count="1">
    <mergeCell ref="V3:AC3"/>
  </mergeCells>
  <pageMargins left="0.7" right="0.7" top="0.75" bottom="0.75" header="0.3" footer="0.3"/>
  <pageSetup orientation="portrait" r:id="rId1"/>
  <ignoredErrors>
    <ignoredError sqref="S34:T34 C34:Q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Info + Rep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Glass</dc:creator>
  <cp:lastModifiedBy>Chantal Rigaud</cp:lastModifiedBy>
  <dcterms:created xsi:type="dcterms:W3CDTF">2019-02-12T19:29:54Z</dcterms:created>
  <dcterms:modified xsi:type="dcterms:W3CDTF">2019-05-24T13:10:32Z</dcterms:modified>
</cp:coreProperties>
</file>